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aeduck\Documents\Summer2016AstroResearch\20161227_07_in_WASP104b_recent\"/>
    </mc:Choice>
  </mc:AlternateContent>
  <bookViews>
    <workbookView xWindow="0" yWindow="0" windowWidth="10125" windowHeight="6975"/>
  </bookViews>
  <sheets>
    <sheet name="Sheet1" sheetId="1" r:id="rId1"/>
  </sheets>
  <calcPr calcId="171027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G14" i="1" l="1"/>
  <c r="E14" i="1"/>
  <c r="I11" i="1"/>
  <c r="D19" i="1"/>
  <c r="D21" i="1"/>
  <c r="C45" i="1" l="1"/>
  <c r="C51" i="1"/>
  <c r="C11" i="1" l="1"/>
  <c r="C46" i="1" l="1"/>
  <c r="D46" i="1"/>
  <c r="D45" i="1"/>
  <c r="C53" i="1" l="1"/>
</calcChain>
</file>

<file path=xl/sharedStrings.xml><?xml version="1.0" encoding="utf-8"?>
<sst xmlns="http://schemas.openxmlformats.org/spreadsheetml/2006/main" count="87" uniqueCount="76">
  <si>
    <t>Observer:</t>
  </si>
  <si>
    <t>Ingress:</t>
  </si>
  <si>
    <t>Egress:</t>
  </si>
  <si>
    <t>Exoplanet:</t>
  </si>
  <si>
    <t>RA:</t>
  </si>
  <si>
    <t>Dec:</t>
  </si>
  <si>
    <t>Readout noise (e-):</t>
  </si>
  <si>
    <t>Gain (e-/ADU):</t>
  </si>
  <si>
    <t>Dark current (e-/pixel/sec):</t>
  </si>
  <si>
    <t>Period (days):</t>
  </si>
  <si>
    <t>Aperture (mm):</t>
  </si>
  <si>
    <t>Focal length (mm):</t>
  </si>
  <si>
    <t>Image scale (arcsec/pixel):</t>
  </si>
  <si>
    <t>FOV (arcmin):</t>
  </si>
  <si>
    <t>Initial Settings:</t>
  </si>
  <si>
    <t>Final Settings:</t>
  </si>
  <si>
    <t xml:space="preserve">     Aperture radius:</t>
  </si>
  <si>
    <t xml:space="preserve">     Inner annulus radius:</t>
  </si>
  <si>
    <t xml:space="preserve">     Outer annulus radius:</t>
  </si>
  <si>
    <t>Pixel size (microns -unbinned):</t>
  </si>
  <si>
    <t>FWHM (arcseconds):</t>
  </si>
  <si>
    <t xml:space="preserve">     FWHM pixel multiplier:</t>
  </si>
  <si>
    <t>FWHM (pixels):</t>
  </si>
  <si>
    <t>Date of Observation (UT):</t>
  </si>
  <si>
    <t xml:space="preserve"> </t>
  </si>
  <si>
    <t>X</t>
  </si>
  <si>
    <t>Y</t>
  </si>
  <si>
    <t>Exposure time (secs):</t>
  </si>
  <si>
    <t>(click here)</t>
  </si>
  <si>
    <t>Host Star/Exoplanet Information:</t>
  </si>
  <si>
    <t>Item</t>
  </si>
  <si>
    <t>Limb darkening coefficients:</t>
  </si>
  <si>
    <t xml:space="preserve">    Quadratic LD u1:</t>
  </si>
  <si>
    <t xml:space="preserve">    Quadratic LD u2:</t>
  </si>
  <si>
    <t>No. of pixels (unbinned):</t>
  </si>
  <si>
    <t>Observing Location:</t>
  </si>
  <si>
    <t xml:space="preserve">     Latitude:</t>
  </si>
  <si>
    <t xml:space="preserve">     Longitude:</t>
  </si>
  <si>
    <t>Predicted midpoint:</t>
  </si>
  <si>
    <t>minutes</t>
  </si>
  <si>
    <t>Point of where CCD goes non-linear (ADUs):</t>
  </si>
  <si>
    <t># of Science Images:</t>
  </si>
  <si>
    <t>Original #:</t>
  </si>
  <si>
    <t>Final #:</t>
  </si>
  <si>
    <t>Filter used:</t>
  </si>
  <si>
    <t>Make/model of CCD Camera:</t>
  </si>
  <si>
    <t>Binning used for this observation:</t>
  </si>
  <si>
    <t>Link to Reference Paper (optional):</t>
  </si>
  <si>
    <t>V mag:</t>
  </si>
  <si>
    <t>Suggested range of comp stars:</t>
  </si>
  <si>
    <r>
      <t>T</t>
    </r>
    <r>
      <rPr>
        <vertAlign val="subscript"/>
        <sz val="10"/>
        <color theme="1"/>
        <rFont val="Calibri"/>
        <family val="2"/>
        <scheme val="minor"/>
      </rPr>
      <t xml:space="preserve"> eff</t>
    </r>
    <r>
      <rPr>
        <sz val="10"/>
        <color theme="1"/>
        <rFont val="Calibri"/>
        <family val="2"/>
        <scheme val="minor"/>
      </rPr>
      <t xml:space="preserve"> :</t>
    </r>
  </si>
  <si>
    <r>
      <t xml:space="preserve">Images </t>
    </r>
    <r>
      <rPr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used:</t>
    </r>
  </si>
  <si>
    <r>
      <t>Model fit midpoint (T</t>
    </r>
    <r>
      <rPr>
        <vertAlign val="subscript"/>
        <sz val="10"/>
        <color theme="1"/>
        <rFont val="Calibri"/>
        <family val="2"/>
        <scheme val="minor"/>
      </rPr>
      <t>c</t>
    </r>
    <r>
      <rPr>
        <sz val="10"/>
        <color theme="1"/>
        <rFont val="Calibri"/>
        <family val="2"/>
        <scheme val="minor"/>
      </rPr>
      <t>) in HJD_UTC (or BJD_TDB):</t>
    </r>
  </si>
  <si>
    <t>Approximate difference:</t>
  </si>
  <si>
    <t>HJD_UTC( or BJD_TDB)</t>
  </si>
  <si>
    <t xml:space="preserve">     Altitude (m):</t>
  </si>
  <si>
    <t>WASP -104b</t>
  </si>
  <si>
    <t>Alison Duck</t>
  </si>
  <si>
    <t>10 42 24.61</t>
  </si>
  <si>
    <t>+07 26 06.3</t>
  </si>
  <si>
    <t>5480 ± 127</t>
  </si>
  <si>
    <t>0.963 ± 0.027</t>
  </si>
  <si>
    <r>
      <t>R</t>
    </r>
    <r>
      <rPr>
        <vertAlign val="subscript"/>
        <sz val="10"/>
        <color theme="1"/>
        <rFont val="Calibri"/>
        <family val="2"/>
        <scheme val="minor"/>
      </rPr>
      <t>* (solar radii)</t>
    </r>
    <r>
      <rPr>
        <sz val="10"/>
        <color theme="1"/>
        <rFont val="Calibri"/>
        <family val="2"/>
        <scheme val="minor"/>
      </rPr>
      <t>:</t>
    </r>
  </si>
  <si>
    <t>UMD Observatory</t>
  </si>
  <si>
    <t>elong</t>
  </si>
  <si>
    <t>7in</t>
  </si>
  <si>
    <t>bjd_tbd</t>
  </si>
  <si>
    <t>SBIG ST-7</t>
  </si>
  <si>
    <t>JCR</t>
  </si>
  <si>
    <t>high res saturation</t>
  </si>
  <si>
    <t>med/low res saturation</t>
  </si>
  <si>
    <t>from table in SBIG manual</t>
  </si>
  <si>
    <t>good markers</t>
  </si>
  <si>
    <t xml:space="preserve">real </t>
  </si>
  <si>
    <t>duration</t>
  </si>
  <si>
    <t>Good Markers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</si>
</sst>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"/>
  </numFmts>
  <fonts count="1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2" fillId="2" borderId="2" xfId="0" applyFont="1" applyFill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3" xfId="0" applyFont="1" applyBorder="1" applyAlignment="1" applyProtection="1">
      <alignment horizontal="right"/>
      <protection locked="0"/>
    </xf>
    <xf numFmtId="0" fontId="5" fillId="0" borderId="10" xfId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5" fillId="0" borderId="0" xfId="1" applyFont="1" applyProtection="1"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14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</xf>
    <xf numFmtId="22" fontId="2" fillId="0" borderId="0" xfId="0" applyNumberFormat="1" applyFont="1" applyBorder="1" applyProtection="1">
      <protection locked="0"/>
    </xf>
    <xf numFmtId="164" fontId="2" fillId="2" borderId="0" xfId="0" applyNumberFormat="1" applyFont="1" applyFill="1" applyBorder="1" applyProtection="1">
      <protection locked="0"/>
    </xf>
    <xf numFmtId="164" fontId="2" fillId="0" borderId="1" xfId="0" applyNumberFormat="1" applyFont="1" applyFill="1" applyBorder="1" applyProtection="1">
      <protection locked="0"/>
    </xf>
    <xf numFmtId="22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right"/>
      <protection locked="0"/>
    </xf>
    <xf numFmtId="165" fontId="2" fillId="0" borderId="0" xfId="0" applyNumberFormat="1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0" fontId="7" fillId="0" borderId="0" xfId="0" applyFont="1" applyFill="1" applyAlignment="1" applyProtection="1">
      <alignment horizontal="center"/>
    </xf>
    <xf numFmtId="0" fontId="2" fillId="0" borderId="5" xfId="0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1" fontId="2" fillId="0" borderId="2" xfId="0" applyNumberFormat="1" applyFont="1" applyFill="1" applyBorder="1" applyProtection="1"/>
    <xf numFmtId="2" fontId="2" fillId="0" borderId="0" xfId="0" applyNumberFormat="1" applyFont="1" applyFill="1" applyProtection="1"/>
    <xf numFmtId="0" fontId="2" fillId="0" borderId="4" xfId="0" applyFont="1" applyFill="1" applyBorder="1" applyAlignment="1" applyProtection="1">
      <alignment horizontal="right"/>
      <protection locked="0"/>
    </xf>
    <xf numFmtId="0" fontId="5" fillId="0" borderId="0" xfId="1" applyFont="1" applyAlignment="1" applyProtection="1">
      <alignment horizontal="right"/>
      <protection locked="0"/>
    </xf>
    <xf numFmtId="0" fontId="2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2" fontId="2" fillId="2" borderId="0" xfId="0" applyNumberFormat="1" applyFont="1" applyFill="1" applyProtection="1"/>
    <xf numFmtId="0" fontId="2" fillId="0" borderId="1" xfId="0" applyFont="1" applyBorder="1" applyProtection="1">
      <protection locked="0"/>
    </xf>
    <xf numFmtId="1" fontId="2" fillId="2" borderId="0" xfId="0" applyNumberFormat="1" applyFont="1" applyFill="1" applyProtection="1"/>
    <xf numFmtId="0" fontId="2" fillId="0" borderId="0" xfId="0" applyFont="1" applyBorder="1" applyProtection="1">
      <protection locked="0"/>
    </xf>
    <xf numFmtId="1" fontId="2" fillId="0" borderId="1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5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0" xfId="0" applyFont="1" applyBorder="1" applyProtection="1"/>
    <xf numFmtId="0" fontId="2" fillId="0" borderId="11" xfId="0" applyFont="1" applyBorder="1" applyProtection="1">
      <protection locked="0"/>
    </xf>
    <xf numFmtId="0" fontId="2" fillId="0" borderId="2" xfId="0" applyFont="1" applyFill="1" applyBorder="1" applyAlignment="1" applyProtection="1">
      <alignment horizontal="right"/>
      <protection locked="0"/>
    </xf>
    <xf numFmtId="165" fontId="2" fillId="2" borderId="0" xfId="0" applyNumberFormat="1" applyFont="1" applyFill="1" applyProtection="1">
      <protection locked="0"/>
    </xf>
    <xf numFmtId="0" fontId="1" fillId="0" borderId="0" xfId="1" applyAlignment="1" applyProtection="1">
      <alignment horizontal="center"/>
      <protection locked="0"/>
    </xf>
    <xf numFmtId="0" fontId="8" fillId="0" borderId="0" xfId="0" applyFont="1"/>
    <xf numFmtId="0" fontId="1" fillId="0" borderId="0" xfId="1"/>
    <xf numFmtId="0" fontId="9" fillId="0" borderId="0" xfId="0" applyFont="1" applyAlignment="1">
      <alignment vertical="center"/>
    </xf>
    <xf numFmtId="20" fontId="2" fillId="0" borderId="0" xfId="0" applyNumberFormat="1" applyFont="1" applyProtection="1">
      <protection locked="0"/>
    </xf>
    <xf numFmtId="20" fontId="0" fillId="0" borderId="0" xfId="0" applyNumberForma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dsabs.harvard.edu/abs/2014A%26A...570A..64S" TargetMode="External"/><Relationship Id="rId2" Type="http://schemas.openxmlformats.org/officeDocument/2006/relationships/hyperlink" Target="http://astroutils.astronomy.ohio-state.edu/exofast/limbdark.shtml" TargetMode="External"/><Relationship Id="rId1" Type="http://schemas.openxmlformats.org/officeDocument/2006/relationships/hyperlink" Target="http://exoplanets.org/detail/WASP-104_b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dsabs.harvard.edu/abs/2014A%26A...570A..64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C9" zoomScale="80" zoomScaleNormal="80" workbookViewId="0">
      <selection activeCell="I15" sqref="I15"/>
    </sheetView>
  </sheetViews>
  <sheetFormatPr defaultRowHeight="13.5" customHeight="1"/>
  <cols>
    <col min="1" max="1" width="9.140625" style="2"/>
    <col min="2" max="2" width="32.28515625" style="3" customWidth="1"/>
    <col min="3" max="3" width="16.7109375" style="1" customWidth="1"/>
    <col min="4" max="4" width="17.140625" style="1" customWidth="1"/>
    <col min="5" max="5" width="14.85546875" style="1" bestFit="1" customWidth="1"/>
    <col min="6" max="16384" width="9.140625" style="1"/>
  </cols>
  <sheetData>
    <row r="1" spans="1:9" ht="12.95" customHeight="1">
      <c r="A1" s="5"/>
      <c r="B1" s="6"/>
      <c r="C1" s="7" t="s">
        <v>3</v>
      </c>
      <c r="D1" s="8" t="s">
        <v>56</v>
      </c>
      <c r="E1" s="9"/>
      <c r="F1" s="9"/>
    </row>
    <row r="2" spans="1:9" ht="12.95" customHeight="1">
      <c r="A2" s="5"/>
      <c r="B2" s="6"/>
      <c r="C2" s="7" t="s">
        <v>0</v>
      </c>
      <c r="D2" s="8" t="s">
        <v>57</v>
      </c>
      <c r="E2" s="9"/>
      <c r="F2" s="9"/>
    </row>
    <row r="3" spans="1:9" ht="12.95" customHeight="1">
      <c r="A3" s="5"/>
      <c r="B3" s="6"/>
      <c r="C3" s="10"/>
      <c r="D3" s="8"/>
      <c r="E3" s="9"/>
      <c r="F3" s="9"/>
    </row>
    <row r="4" spans="1:9" ht="12.95" customHeight="1">
      <c r="A4" s="11" t="s">
        <v>30</v>
      </c>
      <c r="B4" s="6" t="s">
        <v>29</v>
      </c>
      <c r="C4" s="58" t="s">
        <v>28</v>
      </c>
      <c r="D4" s="8"/>
      <c r="E4" s="9"/>
      <c r="F4" s="9"/>
    </row>
    <row r="5" spans="1:9" ht="12.95" customHeight="1">
      <c r="A5" s="12">
        <v>1</v>
      </c>
      <c r="B5" s="13" t="s">
        <v>4</v>
      </c>
      <c r="C5" s="59" t="s">
        <v>58</v>
      </c>
      <c r="D5" s="9"/>
      <c r="E5" s="9"/>
      <c r="F5" s="9"/>
    </row>
    <row r="6" spans="1:9" ht="12.95" customHeight="1">
      <c r="A6" s="12">
        <v>2</v>
      </c>
      <c r="B6" s="13" t="s">
        <v>5</v>
      </c>
      <c r="C6" s="59" t="s">
        <v>59</v>
      </c>
      <c r="D6" s="9"/>
      <c r="E6" s="9"/>
      <c r="F6" s="9"/>
    </row>
    <row r="7" spans="1:9" ht="12.95" customHeight="1">
      <c r="A7" s="12">
        <v>3</v>
      </c>
      <c r="B7" s="13" t="s">
        <v>9</v>
      </c>
      <c r="C7" s="14">
        <v>1.7554137000000001</v>
      </c>
      <c r="D7" s="9"/>
      <c r="E7" s="9"/>
      <c r="F7" s="9"/>
    </row>
    <row r="8" spans="1:9" ht="12.95" customHeight="1">
      <c r="A8" s="12">
        <v>4</v>
      </c>
      <c r="B8" s="13" t="s">
        <v>62</v>
      </c>
      <c r="C8" s="60" t="s">
        <v>61</v>
      </c>
      <c r="D8" s="9"/>
      <c r="E8" s="9"/>
      <c r="F8" s="9"/>
    </row>
    <row r="9" spans="1:9" ht="12.95" customHeight="1">
      <c r="A9" s="12">
        <v>5</v>
      </c>
      <c r="B9" s="13" t="s">
        <v>50</v>
      </c>
      <c r="C9" s="60" t="s">
        <v>60</v>
      </c>
      <c r="D9" s="9"/>
      <c r="E9" s="9"/>
      <c r="F9" s="9"/>
    </row>
    <row r="10" spans="1:9" ht="12.95" customHeight="1">
      <c r="A10" s="12">
        <v>6</v>
      </c>
      <c r="B10" s="13" t="s">
        <v>48</v>
      </c>
      <c r="C10" s="14">
        <v>11.1</v>
      </c>
      <c r="D10" s="9"/>
      <c r="E10" s="9" t="s">
        <v>73</v>
      </c>
      <c r="F10" s="9" t="s">
        <v>72</v>
      </c>
    </row>
    <row r="11" spans="1:9" ht="12.95" customHeight="1">
      <c r="A11" s="12"/>
      <c r="B11" s="13" t="s">
        <v>49</v>
      </c>
      <c r="C11" s="4" t="str">
        <f>CONCATENATE(C10-0.44," to ",C10+0.75," mag")</f>
        <v>10.66 to 11.85 mag</v>
      </c>
      <c r="D11" s="9"/>
      <c r="E11" s="62">
        <v>0.22083333333333333</v>
      </c>
      <c r="F11" s="9">
        <v>0.71299999999999997</v>
      </c>
      <c r="G11" s="63">
        <v>0.21249999999999999</v>
      </c>
      <c r="I11" s="1">
        <f>18-6</f>
        <v>12</v>
      </c>
    </row>
    <row r="12" spans="1:9" ht="12.95" customHeight="1">
      <c r="A12" s="12">
        <v>7</v>
      </c>
      <c r="B12" s="13" t="s">
        <v>47</v>
      </c>
      <c r="C12" s="15"/>
      <c r="D12" s="16"/>
      <c r="E12" s="62">
        <v>0.29444444444444445</v>
      </c>
      <c r="F12" s="9">
        <v>0.79784200000000005</v>
      </c>
      <c r="G12" s="63">
        <v>0.29444444444444445</v>
      </c>
    </row>
    <row r="13" spans="1:9" ht="12.95" customHeight="1">
      <c r="A13" s="12"/>
      <c r="B13" s="13"/>
      <c r="C13" s="17"/>
      <c r="D13" s="9"/>
      <c r="E13" s="9"/>
      <c r="F13" s="9"/>
    </row>
    <row r="14" spans="1:9" ht="12.95" customHeight="1">
      <c r="A14" s="12">
        <v>8</v>
      </c>
      <c r="B14" s="6" t="s">
        <v>23</v>
      </c>
      <c r="C14" s="18">
        <v>42732</v>
      </c>
      <c r="D14" s="9"/>
      <c r="E14" s="9">
        <f>(60-18)+60+4</f>
        <v>106</v>
      </c>
      <c r="F14" s="9"/>
      <c r="G14" s="1">
        <f>(60-6)+60+4</f>
        <v>118</v>
      </c>
      <c r="I14" s="1" t="s">
        <v>75</v>
      </c>
    </row>
    <row r="15" spans="1:9" ht="12.95" customHeight="1">
      <c r="A15" s="12"/>
      <c r="B15" s="6"/>
      <c r="C15" s="19"/>
      <c r="D15" s="20" t="s">
        <v>24</v>
      </c>
      <c r="E15" s="9"/>
      <c r="F15" s="9"/>
      <c r="I15" s="63">
        <v>0.20972222222222223</v>
      </c>
    </row>
    <row r="16" spans="1:9" ht="12.95" customHeight="1">
      <c r="A16" s="12"/>
      <c r="B16" s="6"/>
      <c r="D16" s="20" t="s">
        <v>54</v>
      </c>
      <c r="E16" s="9"/>
      <c r="F16" s="9"/>
      <c r="I16" s="63">
        <v>0.28611111111111115</v>
      </c>
    </row>
    <row r="17" spans="1:9" ht="12.95" customHeight="1">
      <c r="A17" s="12">
        <v>9</v>
      </c>
      <c r="B17" s="6" t="s">
        <v>1</v>
      </c>
      <c r="C17" s="21" t="s">
        <v>66</v>
      </c>
      <c r="D17" s="61">
        <v>2457750.7242242899</v>
      </c>
      <c r="E17" s="61"/>
      <c r="F17" s="9"/>
      <c r="I17" s="1" t="s">
        <v>74</v>
      </c>
    </row>
    <row r="18" spans="1:9" ht="12.95" customHeight="1">
      <c r="A18" s="12">
        <v>10</v>
      </c>
      <c r="B18" s="6" t="s">
        <v>2</v>
      </c>
      <c r="C18" s="21"/>
      <c r="D18" s="61">
        <v>2457750.7978419899</v>
      </c>
      <c r="E18" s="61"/>
      <c r="F18" s="9"/>
      <c r="I18" s="1">
        <f>58+52</f>
        <v>110</v>
      </c>
    </row>
    <row r="19" spans="1:9" ht="12.95" customHeight="1">
      <c r="A19" s="12"/>
      <c r="B19" s="6" t="s">
        <v>38</v>
      </c>
      <c r="C19" s="21"/>
      <c r="D19" s="22">
        <f>(D17+D18)/2</f>
        <v>2457750.7610331401</v>
      </c>
      <c r="E19" s="22"/>
      <c r="F19" s="9"/>
    </row>
    <row r="20" spans="1:9" ht="12.95" customHeight="1">
      <c r="A20" s="12">
        <v>11</v>
      </c>
      <c r="B20" s="6" t="s">
        <v>52</v>
      </c>
      <c r="C20" s="21"/>
      <c r="D20" s="23">
        <v>2457750.7515548002</v>
      </c>
      <c r="E20" s="23"/>
      <c r="F20" s="9"/>
    </row>
    <row r="21" spans="1:9" ht="12.95" customHeight="1">
      <c r="A21" s="12"/>
      <c r="B21" s="6"/>
      <c r="C21" s="24" t="s">
        <v>53</v>
      </c>
      <c r="D21" s="57">
        <f>IF(D20="","",ABS((D19-D20)*24*60))</f>
        <v>13.648809492588043</v>
      </c>
      <c r="E21" s="9" t="s">
        <v>39</v>
      </c>
    </row>
    <row r="22" spans="1:9" ht="12.95" customHeight="1">
      <c r="A22" s="12"/>
      <c r="B22" s="6"/>
      <c r="C22" s="9"/>
      <c r="D22" s="9"/>
      <c r="E22" s="9"/>
      <c r="F22" s="9"/>
    </row>
    <row r="23" spans="1:9" ht="12.95" customHeight="1">
      <c r="A23" s="12" t="s">
        <v>24</v>
      </c>
      <c r="B23" s="6" t="s">
        <v>35</v>
      </c>
      <c r="C23" s="9"/>
      <c r="D23" s="9" t="s">
        <v>63</v>
      </c>
      <c r="E23" s="9"/>
      <c r="F23" s="9"/>
    </row>
    <row r="24" spans="1:9" ht="12.95" customHeight="1">
      <c r="A24" s="12">
        <v>12</v>
      </c>
      <c r="B24" s="6" t="s">
        <v>36</v>
      </c>
      <c r="C24" s="25"/>
      <c r="D24" s="26">
        <v>40</v>
      </c>
      <c r="E24" s="9"/>
      <c r="F24" s="9"/>
    </row>
    <row r="25" spans="1:9" ht="12.95" customHeight="1">
      <c r="A25" s="12">
        <v>13</v>
      </c>
      <c r="B25" s="6" t="s">
        <v>37</v>
      </c>
      <c r="C25" s="25" t="s">
        <v>64</v>
      </c>
      <c r="D25" s="27">
        <v>483</v>
      </c>
      <c r="E25" s="9"/>
      <c r="F25" s="9"/>
    </row>
    <row r="26" spans="1:9" ht="12.95" customHeight="1">
      <c r="A26" s="12">
        <v>14</v>
      </c>
      <c r="B26" s="6" t="s">
        <v>55</v>
      </c>
      <c r="C26" s="25"/>
      <c r="D26" s="27">
        <v>55</v>
      </c>
      <c r="E26" s="9"/>
      <c r="F26" s="9"/>
    </row>
    <row r="27" spans="1:9" ht="12.95" customHeight="1">
      <c r="A27" s="12">
        <v>15</v>
      </c>
      <c r="B27" s="6" t="s">
        <v>10</v>
      </c>
      <c r="C27" s="25" t="s">
        <v>65</v>
      </c>
      <c r="D27" s="27">
        <v>178</v>
      </c>
      <c r="E27" s="9"/>
      <c r="F27" s="9"/>
    </row>
    <row r="28" spans="1:9" ht="12.95" customHeight="1">
      <c r="A28" s="12">
        <v>16</v>
      </c>
      <c r="B28" s="6" t="s">
        <v>11</v>
      </c>
      <c r="C28" s="25"/>
      <c r="D28" s="28">
        <v>1600</v>
      </c>
      <c r="E28" s="9"/>
      <c r="F28" s="9"/>
    </row>
    <row r="29" spans="1:9" ht="12.95" customHeight="1">
      <c r="A29" s="12"/>
      <c r="B29" s="6"/>
      <c r="C29" s="29"/>
      <c r="D29" s="25"/>
      <c r="E29" s="9"/>
      <c r="F29" s="9"/>
    </row>
    <row r="30" spans="1:9" ht="12.95" customHeight="1">
      <c r="A30" s="12">
        <v>17</v>
      </c>
      <c r="B30" s="6" t="s">
        <v>45</v>
      </c>
      <c r="C30" s="30"/>
      <c r="D30" s="56" t="s">
        <v>67</v>
      </c>
      <c r="E30" s="9"/>
      <c r="F30" s="9"/>
    </row>
    <row r="31" spans="1:9" ht="12.95" customHeight="1">
      <c r="A31" s="12">
        <v>18</v>
      </c>
      <c r="B31" s="6" t="s">
        <v>7</v>
      </c>
      <c r="C31" s="29"/>
      <c r="D31" s="27">
        <v>2.2999999999999998</v>
      </c>
      <c r="E31" s="9"/>
      <c r="F31" s="9"/>
    </row>
    <row r="32" spans="1:9" ht="12.95" customHeight="1">
      <c r="A32" s="12">
        <v>19</v>
      </c>
      <c r="B32" s="6" t="s">
        <v>6</v>
      </c>
      <c r="C32" s="31"/>
      <c r="D32" s="27">
        <v>15</v>
      </c>
      <c r="E32" s="9"/>
      <c r="F32" s="9"/>
      <c r="G32" s="1" t="s">
        <v>71</v>
      </c>
    </row>
    <row r="33" spans="1:8" ht="12.95" customHeight="1">
      <c r="A33" s="12">
        <v>20</v>
      </c>
      <c r="B33" s="6" t="s">
        <v>8</v>
      </c>
      <c r="C33" s="29"/>
      <c r="D33" s="27">
        <v>1</v>
      </c>
      <c r="E33" s="9"/>
      <c r="F33" s="9" t="s">
        <v>69</v>
      </c>
      <c r="H33" s="1" t="s">
        <v>70</v>
      </c>
    </row>
    <row r="34" spans="1:8" ht="12.95" customHeight="1">
      <c r="A34" s="12">
        <v>21</v>
      </c>
      <c r="B34" s="6" t="s">
        <v>40</v>
      </c>
      <c r="C34" s="32"/>
      <c r="D34" s="28">
        <v>45000</v>
      </c>
      <c r="E34" s="9"/>
      <c r="F34" s="9">
        <v>20000</v>
      </c>
      <c r="H34" s="1">
        <v>65000</v>
      </c>
    </row>
    <row r="35" spans="1:8" ht="12.95" customHeight="1">
      <c r="A35" s="12"/>
      <c r="B35" s="6" t="s">
        <v>24</v>
      </c>
      <c r="C35" s="33" t="s">
        <v>25</v>
      </c>
      <c r="D35" s="33" t="s">
        <v>26</v>
      </c>
      <c r="E35" s="9"/>
      <c r="F35" s="9"/>
    </row>
    <row r="36" spans="1:8" ht="12.95" customHeight="1">
      <c r="A36" s="12">
        <v>22</v>
      </c>
      <c r="B36" s="6" t="s">
        <v>34</v>
      </c>
      <c r="C36" s="34">
        <v>765</v>
      </c>
      <c r="D36" s="26">
        <v>510</v>
      </c>
      <c r="E36" s="9"/>
      <c r="F36" s="9"/>
    </row>
    <row r="37" spans="1:8" ht="12.95" customHeight="1">
      <c r="A37" s="12">
        <v>23</v>
      </c>
      <c r="B37" s="6" t="s">
        <v>19</v>
      </c>
      <c r="C37" s="35">
        <v>9</v>
      </c>
      <c r="D37" s="27">
        <v>9</v>
      </c>
      <c r="E37" s="9"/>
      <c r="F37" s="9"/>
    </row>
    <row r="38" spans="1:8" ht="12.95" customHeight="1">
      <c r="A38" s="12">
        <v>24</v>
      </c>
      <c r="B38" s="6" t="s">
        <v>46</v>
      </c>
      <c r="C38" s="36">
        <v>1</v>
      </c>
      <c r="D38" s="28">
        <v>1</v>
      </c>
      <c r="E38" s="9"/>
      <c r="F38" s="9"/>
    </row>
    <row r="39" spans="1:8" ht="12.95" customHeight="1">
      <c r="A39" s="12"/>
      <c r="B39" s="6"/>
      <c r="C39" s="29"/>
      <c r="D39" s="29"/>
      <c r="E39" s="9"/>
      <c r="F39" s="9"/>
    </row>
    <row r="40" spans="1:8" ht="12.95" customHeight="1">
      <c r="A40" s="12">
        <v>25</v>
      </c>
      <c r="B40" s="6" t="s">
        <v>27</v>
      </c>
      <c r="C40" s="37">
        <v>60</v>
      </c>
      <c r="D40" s="38"/>
      <c r="E40" s="9"/>
      <c r="F40" s="9"/>
    </row>
    <row r="41" spans="1:8" ht="12.95" customHeight="1">
      <c r="A41" s="12">
        <v>26</v>
      </c>
      <c r="B41" s="6" t="s">
        <v>44</v>
      </c>
      <c r="C41" s="39" t="s">
        <v>68</v>
      </c>
      <c r="D41" s="29"/>
      <c r="E41" s="9"/>
      <c r="F41" s="9"/>
    </row>
    <row r="42" spans="1:8" ht="12.95" customHeight="1">
      <c r="A42" s="12"/>
      <c r="B42" s="6" t="s">
        <v>31</v>
      </c>
      <c r="C42" s="40" t="s">
        <v>28</v>
      </c>
      <c r="D42" s="9"/>
      <c r="E42" s="9"/>
      <c r="F42" s="9"/>
    </row>
    <row r="43" spans="1:8" ht="12.95" customHeight="1">
      <c r="A43" s="12">
        <v>27</v>
      </c>
      <c r="B43" s="6" t="s">
        <v>32</v>
      </c>
      <c r="C43" s="41"/>
      <c r="D43" s="9"/>
      <c r="E43" s="9"/>
      <c r="F43" s="9"/>
    </row>
    <row r="44" spans="1:8" ht="12.95" customHeight="1">
      <c r="A44" s="12">
        <v>28</v>
      </c>
      <c r="B44" s="6" t="s">
        <v>33</v>
      </c>
      <c r="C44" s="42" t="s">
        <v>24</v>
      </c>
      <c r="D44" s="9"/>
      <c r="E44" s="9"/>
      <c r="F44" s="9"/>
    </row>
    <row r="45" spans="1:8" ht="12.95" customHeight="1">
      <c r="A45" s="12"/>
      <c r="B45" s="6" t="s">
        <v>12</v>
      </c>
      <c r="C45" s="43">
        <f>206265*C37*C38/1000/$D$28</f>
        <v>1.1602406249999999</v>
      </c>
      <c r="D45" s="43">
        <f>206265*D37*D38/1000/$D$28</f>
        <v>1.1602406249999999</v>
      </c>
      <c r="E45" s="9"/>
      <c r="F45" s="9"/>
    </row>
    <row r="46" spans="1:8" ht="12.95" customHeight="1">
      <c r="A46" s="12" t="s">
        <v>24</v>
      </c>
      <c r="B46" s="6" t="s">
        <v>13</v>
      </c>
      <c r="C46" s="43">
        <f>3438*C36*C37/1000/$D$28</f>
        <v>14.79414375</v>
      </c>
      <c r="D46" s="43">
        <f>3438*D36*D37/1000/$D$28</f>
        <v>9.8627625000000005</v>
      </c>
      <c r="E46" s="9"/>
      <c r="F46" s="9"/>
    </row>
    <row r="47" spans="1:8" ht="12.95" customHeight="1">
      <c r="A47" s="12">
        <v>29</v>
      </c>
      <c r="B47" s="6" t="s">
        <v>20</v>
      </c>
      <c r="C47" s="44"/>
      <c r="D47" s="9"/>
      <c r="E47" s="9"/>
      <c r="F47" s="9"/>
    </row>
    <row r="48" spans="1:8" ht="12.95" customHeight="1">
      <c r="A48" s="12" t="s">
        <v>24</v>
      </c>
      <c r="B48" s="6" t="s">
        <v>22</v>
      </c>
      <c r="C48" s="45">
        <v>4.75</v>
      </c>
      <c r="D48" s="9"/>
      <c r="E48" s="9"/>
      <c r="F48" s="9"/>
    </row>
    <row r="49" spans="1:6" ht="12.95" customHeight="1">
      <c r="A49" s="12"/>
      <c r="B49" s="6" t="s">
        <v>14</v>
      </c>
      <c r="C49" s="46"/>
      <c r="D49" s="9"/>
      <c r="E49" s="9"/>
      <c r="F49" s="9"/>
    </row>
    <row r="50" spans="1:6" ht="12.95" customHeight="1">
      <c r="A50" s="12">
        <v>30</v>
      </c>
      <c r="B50" s="6" t="s">
        <v>21</v>
      </c>
      <c r="C50" s="44">
        <v>3</v>
      </c>
      <c r="D50" s="9"/>
      <c r="E50" s="9"/>
      <c r="F50" s="9"/>
    </row>
    <row r="51" spans="1:6" ht="12.95" customHeight="1">
      <c r="A51" s="12" t="s">
        <v>24</v>
      </c>
      <c r="B51" s="6" t="s">
        <v>16</v>
      </c>
      <c r="C51" s="45">
        <f>C50*C48</f>
        <v>14.25</v>
      </c>
      <c r="D51" s="9"/>
      <c r="E51" s="9"/>
      <c r="F51" s="9"/>
    </row>
    <row r="52" spans="1:6" ht="12.95" customHeight="1">
      <c r="A52" s="12">
        <v>31</v>
      </c>
      <c r="B52" s="6" t="s">
        <v>17</v>
      </c>
      <c r="C52" s="47">
        <v>15</v>
      </c>
      <c r="D52" s="9"/>
      <c r="E52" s="9"/>
      <c r="F52" s="9"/>
    </row>
    <row r="53" spans="1:6" ht="12.95" customHeight="1">
      <c r="A53" s="12" t="s">
        <v>24</v>
      </c>
      <c r="B53" s="6" t="s">
        <v>18</v>
      </c>
      <c r="C53" s="45">
        <f>SQRT(4*C51*C51+C52*C52)</f>
        <v>32.20636583037583</v>
      </c>
      <c r="D53" s="9"/>
      <c r="E53" s="9"/>
      <c r="F53" s="9"/>
    </row>
    <row r="54" spans="1:6" ht="12.95" customHeight="1">
      <c r="A54" s="12"/>
      <c r="B54" s="6" t="s">
        <v>15</v>
      </c>
      <c r="C54" s="9"/>
      <c r="D54" s="9"/>
      <c r="E54" s="9"/>
      <c r="F54" s="9"/>
    </row>
    <row r="55" spans="1:6" ht="12.95" customHeight="1">
      <c r="A55" s="12">
        <v>32</v>
      </c>
      <c r="B55" s="6" t="s">
        <v>16</v>
      </c>
      <c r="C55" s="41">
        <v>8</v>
      </c>
      <c r="D55" s="9"/>
      <c r="E55" s="9"/>
      <c r="F55" s="9"/>
    </row>
    <row r="56" spans="1:6" ht="12.95" customHeight="1">
      <c r="A56" s="12">
        <v>33</v>
      </c>
      <c r="B56" s="6" t="s">
        <v>17</v>
      </c>
      <c r="C56" s="48">
        <v>12</v>
      </c>
      <c r="D56" s="9"/>
      <c r="E56" s="9"/>
      <c r="F56" s="9"/>
    </row>
    <row r="57" spans="1:6" ht="12.95" customHeight="1">
      <c r="A57" s="12">
        <v>34</v>
      </c>
      <c r="B57" s="6" t="s">
        <v>18</v>
      </c>
      <c r="C57" s="42">
        <v>18</v>
      </c>
      <c r="D57" s="9"/>
      <c r="E57" s="9"/>
      <c r="F57" s="9"/>
    </row>
    <row r="58" spans="1:6" ht="12.95" customHeight="1">
      <c r="A58" s="12"/>
      <c r="B58" s="6"/>
      <c r="C58" s="9"/>
      <c r="D58" s="9"/>
      <c r="E58" s="9"/>
      <c r="F58" s="9"/>
    </row>
    <row r="59" spans="1:6" ht="12.95" customHeight="1">
      <c r="A59" s="12"/>
      <c r="B59" s="6"/>
      <c r="C59" s="9" t="s">
        <v>41</v>
      </c>
      <c r="D59" s="9"/>
      <c r="E59" s="9"/>
      <c r="F59" s="9"/>
    </row>
    <row r="60" spans="1:6" ht="12.95" customHeight="1">
      <c r="A60" s="12">
        <v>35</v>
      </c>
      <c r="B60" s="13" t="s">
        <v>42</v>
      </c>
      <c r="C60" s="49">
        <v>168</v>
      </c>
      <c r="D60" s="50" t="s">
        <v>43</v>
      </c>
      <c r="E60" s="49">
        <v>168</v>
      </c>
      <c r="F60" s="9"/>
    </row>
    <row r="61" spans="1:6" ht="12.95" customHeight="1">
      <c r="A61" s="12">
        <v>36</v>
      </c>
      <c r="B61" s="6" t="s">
        <v>51</v>
      </c>
      <c r="C61" s="51"/>
      <c r="D61" s="52"/>
      <c r="E61" s="53"/>
      <c r="F61" s="46"/>
    </row>
    <row r="62" spans="1:6" ht="12.95" customHeight="1">
      <c r="A62" s="5"/>
      <c r="B62" s="54"/>
      <c r="C62" s="55"/>
      <c r="D62" s="55"/>
      <c r="E62" s="16"/>
      <c r="F62" s="46"/>
    </row>
  </sheetData>
  <sheetProtection selectLockedCells="1"/>
  <hyperlinks>
    <hyperlink ref="C4" r:id="rId1"/>
    <hyperlink ref="C42" r:id="rId2"/>
    <hyperlink ref="C9" r:id="rId3" display="http://adsabs.harvard.edu/abs/2014A%26A...570A..64S"/>
    <hyperlink ref="C8" r:id="rId4" display="http://adsabs.harvard.edu/abs/2014A%26A...570A..64S"/>
  </hyperlinks>
  <pageMargins left="0.45" right="0.45" top="0" bottom="0" header="0.05" footer="0.05"/>
  <pageSetup orientation="portrait" horizontalDpi="4294967293" verticalDpi="4294967293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denjoan</dc:creator>
  <cp:lastModifiedBy>aeduck</cp:lastModifiedBy>
  <cp:lastPrinted>2016-05-05T10:12:02Z</cp:lastPrinted>
  <dcterms:created xsi:type="dcterms:W3CDTF">2015-12-30T12:41:11Z</dcterms:created>
  <dcterms:modified xsi:type="dcterms:W3CDTF">2017-01-12T17:05:38Z</dcterms:modified>
</cp:coreProperties>
</file>