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OBSERVATORY\DATA_occultations\"/>
    </mc:Choice>
  </mc:AlternateContent>
  <bookViews>
    <workbookView xWindow="0" yWindow="0" windowWidth="24000" windowHeight="13845" activeTab="1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1" l="1"/>
  <c r="D5" i="1"/>
  <c r="D6" i="1"/>
  <c r="D7" i="1"/>
  <c r="H4" i="1"/>
  <c r="I4" i="1" s="1"/>
  <c r="J4" i="1" s="1"/>
  <c r="K4" i="1" s="1"/>
  <c r="O4" i="1" s="1"/>
  <c r="H5" i="1"/>
  <c r="I5" i="1" s="1"/>
  <c r="J5" i="1" s="1"/>
  <c r="K5" i="1" s="1"/>
  <c r="O5" i="1" s="1"/>
  <c r="H6" i="1"/>
  <c r="I6" i="1" s="1"/>
  <c r="J6" i="1" s="1"/>
  <c r="K6" i="1" s="1"/>
  <c r="O6" i="1" s="1"/>
  <c r="H7" i="1"/>
  <c r="I7" i="1" s="1"/>
  <c r="J7" i="1" s="1"/>
  <c r="K7" i="1" s="1"/>
  <c r="O7" i="1" s="1"/>
  <c r="O3" i="1"/>
  <c r="K3" i="1"/>
  <c r="V3" i="1"/>
  <c r="H2" i="2"/>
  <c r="K2" i="2" s="1"/>
  <c r="L2" i="2" s="1"/>
  <c r="J3" i="1"/>
  <c r="C3" i="1"/>
  <c r="T3" i="1"/>
  <c r="F2" i="2"/>
  <c r="E2" i="2"/>
  <c r="D2" i="2"/>
  <c r="I3" i="1" l="1"/>
  <c r="D3" i="1"/>
  <c r="H3" i="1"/>
  <c r="G3" i="1"/>
</calcChain>
</file>

<file path=xl/sharedStrings.xml><?xml version="1.0" encoding="utf-8"?>
<sst xmlns="http://schemas.openxmlformats.org/spreadsheetml/2006/main" count="30" uniqueCount="29">
  <si>
    <t>asteroid</t>
  </si>
  <si>
    <t>T (yr)</t>
  </si>
  <si>
    <t>489 Comacina</t>
  </si>
  <si>
    <t>a (AU)</t>
  </si>
  <si>
    <t>a^3</t>
  </si>
  <si>
    <t>T^2</t>
  </si>
  <si>
    <t>T (d)</t>
  </si>
  <si>
    <t>T (sec) (from yr)</t>
  </si>
  <si>
    <t>T (sec) (from day)</t>
  </si>
  <si>
    <t>d=vt</t>
  </si>
  <si>
    <t>occultation time (sec)</t>
  </si>
  <si>
    <r>
      <t xml:space="preserve">reported </t>
    </r>
    <r>
      <rPr>
        <b/>
        <sz val="11"/>
        <color theme="1"/>
        <rFont val="Calibri"/>
        <family val="2"/>
        <scheme val="minor"/>
      </rPr>
      <t>a</t>
    </r>
  </si>
  <si>
    <r>
      <rPr>
        <b/>
        <sz val="11"/>
        <color theme="1"/>
        <rFont val="Calibri"/>
        <family val="2"/>
        <scheme val="minor"/>
      </rPr>
      <t>a</t>
    </r>
    <r>
      <rPr>
        <sz val="11"/>
        <color theme="1"/>
        <rFont val="Calibri"/>
        <family val="2"/>
        <scheme val="minor"/>
      </rPr>
      <t xml:space="preserve"> (km)</t>
    </r>
  </si>
  <si>
    <t>46441MikePenston</t>
  </si>
  <si>
    <t>3578Carestia</t>
  </si>
  <si>
    <t>27Euterpe</t>
  </si>
  <si>
    <t>514Armida</t>
  </si>
  <si>
    <t>G (m^3/kg*s^2)</t>
  </si>
  <si>
    <t>M (kg)</t>
  </si>
  <si>
    <t>r (m)</t>
  </si>
  <si>
    <t>Comacina</t>
  </si>
  <si>
    <t>v (m/s)</t>
  </si>
  <si>
    <t>t</t>
  </si>
  <si>
    <t>d</t>
  </si>
  <si>
    <t>d (m)</t>
  </si>
  <si>
    <t>d (km)</t>
  </si>
  <si>
    <t>v=2pia/T</t>
  </si>
  <si>
    <t>mu</t>
  </si>
  <si>
    <t>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</si>
</sst>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NumberFormat="1" applyFill="1" applyAlignment="1">
      <alignment horizontal="center" vertical="center"/>
    </xf>
    <xf numFmtId="164" fontId="0" fillId="2" borderId="0" xfId="0" applyNumberForma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"/>
  <sheetViews>
    <sheetView workbookViewId="0">
      <selection activeCell="B5" sqref="B5"/>
    </sheetView>
  </sheetViews>
  <sheetFormatPr defaultRowHeight="15" x14ac:dyDescent="0.25"/>
  <cols>
    <col min="1" max="1" width="21" customWidth="1"/>
    <col min="2" max="2" width="9.140625" customWidth="1"/>
    <col min="3" max="3" width="11.5703125" style="1" customWidth="1"/>
    <col min="4" max="4" width="11" style="1" bestFit="1" customWidth="1"/>
    <col min="5" max="5" width="5.5703125" style="1" hidden="1" customWidth="1"/>
    <col min="6" max="6" width="7" style="1" bestFit="1" customWidth="1"/>
    <col min="7" max="7" width="15.140625" style="1" hidden="1" customWidth="1"/>
    <col min="8" max="8" width="16.5703125" style="1" bestFit="1" customWidth="1"/>
    <col min="9" max="9" width="12" style="1" bestFit="1" customWidth="1"/>
    <col min="10" max="10" width="12" style="3" bestFit="1" customWidth="1"/>
    <col min="11" max="13" width="12" style="3" customWidth="1"/>
    <col min="14" max="14" width="20.42578125" style="3" bestFit="1" customWidth="1"/>
    <col min="15" max="15" width="12" style="1" bestFit="1" customWidth="1"/>
    <col min="16" max="16" width="10.28515625" style="1" bestFit="1" customWidth="1"/>
  </cols>
  <sheetData>
    <row r="1" spans="1:22" x14ac:dyDescent="0.25">
      <c r="A1" t="s">
        <v>0</v>
      </c>
      <c r="B1" t="s">
        <v>3</v>
      </c>
      <c r="C1" s="1" t="s">
        <v>12</v>
      </c>
      <c r="D1" s="1" t="s">
        <v>4</v>
      </c>
      <c r="E1" s="1" t="s">
        <v>1</v>
      </c>
      <c r="F1" s="1" t="s">
        <v>6</v>
      </c>
      <c r="G1" s="1" t="s">
        <v>7</v>
      </c>
      <c r="H1" s="1" t="s">
        <v>8</v>
      </c>
      <c r="I1" s="1" t="s">
        <v>5</v>
      </c>
      <c r="J1" s="2" t="s">
        <v>27</v>
      </c>
      <c r="K1" s="2" t="s">
        <v>28</v>
      </c>
      <c r="L1" s="2"/>
      <c r="M1" s="2"/>
      <c r="N1" s="2" t="s">
        <v>10</v>
      </c>
      <c r="O1" s="2" t="s">
        <v>9</v>
      </c>
      <c r="P1" s="2" t="s">
        <v>11</v>
      </c>
      <c r="T1" t="s">
        <v>26</v>
      </c>
      <c r="U1" t="s">
        <v>22</v>
      </c>
      <c r="V1" t="s">
        <v>23</v>
      </c>
    </row>
    <row r="3" spans="1:22" x14ac:dyDescent="0.25">
      <c r="A3" t="s">
        <v>2</v>
      </c>
      <c r="B3">
        <v>3.1507999999999998</v>
      </c>
      <c r="C3" s="4">
        <f>471.35*1000000</f>
        <v>471350000</v>
      </c>
      <c r="D3" s="1">
        <f>C3*C3*C3</f>
        <v>1.04720217185375E+26</v>
      </c>
      <c r="E3" s="1">
        <v>5.59</v>
      </c>
      <c r="F3" s="4">
        <v>2042.8</v>
      </c>
      <c r="G3" s="1">
        <f>CONVERT(E3,"yr", "sec")</f>
        <v>176406984</v>
      </c>
      <c r="H3" s="1">
        <f>CONVERT(F3,"day", "sec")</f>
        <v>176497920</v>
      </c>
      <c r="I3" s="1">
        <f>H3*H3</f>
        <v>3.11515157643264E+16</v>
      </c>
      <c r="J3" s="2">
        <f>4*PI()*PI()*D3/I3</f>
        <v>132712273038.0127</v>
      </c>
      <c r="K3" s="2">
        <f>SQRT(J3/C3)</f>
        <v>16.779684398201962</v>
      </c>
      <c r="L3" s="2"/>
      <c r="M3" s="2"/>
      <c r="N3" s="5">
        <v>4</v>
      </c>
      <c r="O3" s="1">
        <f>K3*N3</f>
        <v>67.118737592807847</v>
      </c>
      <c r="P3" s="4">
        <v>126.4</v>
      </c>
      <c r="T3">
        <f>2*PI()*C3/H3</f>
        <v>16.779684398201962</v>
      </c>
      <c r="U3">
        <v>4</v>
      </c>
      <c r="V3">
        <f>U3*T3</f>
        <v>67.118737592807847</v>
      </c>
    </row>
    <row r="4" spans="1:22" x14ac:dyDescent="0.25">
      <c r="A4" t="s">
        <v>13</v>
      </c>
      <c r="C4" s="4"/>
      <c r="D4" s="1">
        <f t="shared" ref="D4:D7" si="0">C4*C4*C4</f>
        <v>0</v>
      </c>
      <c r="F4" s="4"/>
      <c r="H4" s="1">
        <f t="shared" ref="H4:H7" si="1">CONVERT(F4,"day", "sec")</f>
        <v>0</v>
      </c>
      <c r="I4" s="1">
        <f t="shared" ref="I4:I7" si="2">H4*H4</f>
        <v>0</v>
      </c>
      <c r="J4" s="2" t="e">
        <f t="shared" ref="J4:J7" si="3">4*PI()*PI()*D4/I4</f>
        <v>#DIV/0!</v>
      </c>
      <c r="K4" s="2" t="e">
        <f t="shared" ref="K4:K7" si="4">SQRT(J4/C4)</f>
        <v>#DIV/0!</v>
      </c>
      <c r="L4" s="2"/>
      <c r="M4" s="2"/>
      <c r="N4" s="6">
        <v>0.5</v>
      </c>
      <c r="O4" s="1" t="e">
        <f t="shared" ref="O4:O7" si="5">K4*N4</f>
        <v>#DIV/0!</v>
      </c>
      <c r="P4" s="4"/>
    </row>
    <row r="5" spans="1:22" x14ac:dyDescent="0.25">
      <c r="A5" t="s">
        <v>14</v>
      </c>
      <c r="B5">
        <v>3.2124000000000001</v>
      </c>
      <c r="C5" s="4"/>
      <c r="D5" s="1">
        <f t="shared" si="0"/>
        <v>0</v>
      </c>
      <c r="F5" s="4">
        <v>2103</v>
      </c>
      <c r="H5" s="1">
        <f t="shared" si="1"/>
        <v>181699200</v>
      </c>
      <c r="I5" s="1">
        <f t="shared" si="2"/>
        <v>3.301459928064E+16</v>
      </c>
      <c r="J5" s="2">
        <f t="shared" si="3"/>
        <v>0</v>
      </c>
      <c r="K5" s="2" t="e">
        <f t="shared" si="4"/>
        <v>#DIV/0!</v>
      </c>
      <c r="L5" s="2"/>
      <c r="M5" s="2"/>
      <c r="N5" s="6">
        <v>2.7</v>
      </c>
      <c r="O5" s="1" t="e">
        <f t="shared" si="5"/>
        <v>#DIV/0!</v>
      </c>
      <c r="P5" s="4"/>
    </row>
    <row r="6" spans="1:22" x14ac:dyDescent="0.25">
      <c r="A6" t="s">
        <v>15</v>
      </c>
      <c r="C6" s="4"/>
      <c r="D6" s="1">
        <f t="shared" si="0"/>
        <v>0</v>
      </c>
      <c r="F6" s="4"/>
      <c r="H6" s="1">
        <f t="shared" si="1"/>
        <v>0</v>
      </c>
      <c r="I6" s="1">
        <f t="shared" si="2"/>
        <v>0</v>
      </c>
      <c r="J6" s="2" t="e">
        <f t="shared" si="3"/>
        <v>#DIV/0!</v>
      </c>
      <c r="K6" s="2" t="e">
        <f t="shared" si="4"/>
        <v>#DIV/0!</v>
      </c>
      <c r="L6" s="2"/>
      <c r="M6" s="2"/>
      <c r="N6" s="6">
        <v>6</v>
      </c>
      <c r="O6" s="1" t="e">
        <f t="shared" si="5"/>
        <v>#DIV/0!</v>
      </c>
      <c r="P6" s="4"/>
    </row>
    <row r="7" spans="1:22" x14ac:dyDescent="0.25">
      <c r="A7" t="s">
        <v>16</v>
      </c>
      <c r="C7" s="4"/>
      <c r="D7" s="1">
        <f t="shared" si="0"/>
        <v>0</v>
      </c>
      <c r="F7" s="4"/>
      <c r="H7" s="1">
        <f t="shared" si="1"/>
        <v>0</v>
      </c>
      <c r="I7" s="1">
        <f t="shared" si="2"/>
        <v>0</v>
      </c>
      <c r="J7" s="2" t="e">
        <f t="shared" si="3"/>
        <v>#DIV/0!</v>
      </c>
      <c r="K7" s="2" t="e">
        <f t="shared" si="4"/>
        <v>#DIV/0!</v>
      </c>
      <c r="L7" s="2"/>
      <c r="M7" s="2"/>
      <c r="N7" s="6">
        <v>8.5</v>
      </c>
      <c r="O7" s="1" t="e">
        <f t="shared" si="5"/>
        <v>#DIV/0!</v>
      </c>
      <c r="P7" s="4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"/>
  <sheetViews>
    <sheetView tabSelected="1" workbookViewId="0">
      <selection activeCell="Q10" sqref="Q10"/>
    </sheetView>
  </sheetViews>
  <sheetFormatPr defaultRowHeight="15" x14ac:dyDescent="0.25"/>
  <cols>
    <col min="4" max="4" width="21.5703125" customWidth="1"/>
    <col min="5" max="5" width="12.7109375" customWidth="1"/>
    <col min="6" max="6" width="17.140625" customWidth="1"/>
  </cols>
  <sheetData>
    <row r="1" spans="1:14" x14ac:dyDescent="0.25">
      <c r="D1" t="s">
        <v>17</v>
      </c>
      <c r="E1" t="s">
        <v>18</v>
      </c>
      <c r="F1" t="s">
        <v>19</v>
      </c>
      <c r="H1" t="s">
        <v>21</v>
      </c>
      <c r="J1" t="s">
        <v>22</v>
      </c>
      <c r="K1" t="s">
        <v>24</v>
      </c>
      <c r="L1" t="s">
        <v>25</v>
      </c>
    </row>
    <row r="2" spans="1:14" x14ac:dyDescent="0.25">
      <c r="A2" t="s">
        <v>20</v>
      </c>
      <c r="D2">
        <f>6.67408*10^(-11)</f>
        <v>6.674079999999999E-11</v>
      </c>
      <c r="E2">
        <f>1.989*10^30</f>
        <v>1.9890000000000002E+30</v>
      </c>
      <c r="F2">
        <f>471.35*10^9</f>
        <v>471350000000</v>
      </c>
      <c r="H2">
        <f>SQRT((D2*E2)/F2)</f>
        <v>16781.908153892062</v>
      </c>
      <c r="J2">
        <v>4</v>
      </c>
      <c r="K2">
        <f>H2*J2</f>
        <v>67127.632615568247</v>
      </c>
      <c r="L2">
        <f>K2/1000</f>
        <v>67.127632615568245</v>
      </c>
      <c r="N2">
        <v>126.4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Elizabeth Warner</dc:creator>
  <cp:lastModifiedBy>Elizabeth Warner</cp:lastModifiedBy>
  <dcterms:created xsi:type="dcterms:W3CDTF">2017-04-17T19:03:43Z</dcterms:created>
  <dcterms:modified xsi:type="dcterms:W3CDTF">2017-04-20T22:19:47Z</dcterms:modified>
</cp:coreProperties>
</file>